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8C394C57-E538-4CA6-B477-CFA5EBFECB42}" xr6:coauthVersionLast="47" xr6:coauthVersionMax="47" xr10:uidLastSave="{00000000-0000-0000-0000-000000000000}"/>
  <bookViews>
    <workbookView xWindow="-110" yWindow="-110" windowWidth="19420" windowHeight="12420" xr2:uid="{A6CC9298-FD06-4A34-B296-4BF27EC131B0}"/>
  </bookViews>
  <sheets>
    <sheet name="IAFF FY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L23" i="1"/>
  <c r="G23" i="1"/>
  <c r="F23" i="1"/>
  <c r="N23" i="1" s="1"/>
  <c r="E23" i="1"/>
  <c r="M23" i="1" s="1"/>
  <c r="D23" i="1"/>
  <c r="C23" i="1"/>
  <c r="K23" i="1" s="1"/>
  <c r="B23" i="1"/>
  <c r="J23" i="1" s="1"/>
  <c r="L22" i="1"/>
  <c r="K22" i="1"/>
  <c r="G22" i="1"/>
  <c r="O22" i="1" s="1"/>
  <c r="F22" i="1"/>
  <c r="N22" i="1" s="1"/>
  <c r="E22" i="1"/>
  <c r="M22" i="1" s="1"/>
  <c r="D22" i="1"/>
  <c r="C22" i="1"/>
  <c r="B22" i="1"/>
  <c r="J22" i="1" s="1"/>
  <c r="O21" i="1"/>
  <c r="L21" i="1"/>
  <c r="G21" i="1"/>
  <c r="F21" i="1"/>
  <c r="N21" i="1" s="1"/>
  <c r="E21" i="1"/>
  <c r="M21" i="1" s="1"/>
  <c r="D21" i="1"/>
  <c r="C21" i="1"/>
  <c r="K21" i="1" s="1"/>
  <c r="B21" i="1"/>
  <c r="J21" i="1" s="1"/>
  <c r="O20" i="1"/>
  <c r="L20" i="1"/>
  <c r="K20" i="1"/>
  <c r="G20" i="1"/>
  <c r="F20" i="1"/>
  <c r="N20" i="1" s="1"/>
  <c r="E20" i="1"/>
  <c r="M20" i="1" s="1"/>
  <c r="D20" i="1"/>
  <c r="C20" i="1"/>
  <c r="B20" i="1"/>
  <c r="J20" i="1" s="1"/>
  <c r="O19" i="1"/>
  <c r="L19" i="1"/>
  <c r="K19" i="1"/>
  <c r="G19" i="1"/>
  <c r="F19" i="1"/>
  <c r="N19" i="1" s="1"/>
  <c r="E19" i="1"/>
  <c r="M19" i="1" s="1"/>
  <c r="D19" i="1"/>
  <c r="C19" i="1"/>
  <c r="B19" i="1"/>
  <c r="J19" i="1" s="1"/>
  <c r="O18" i="1"/>
  <c r="L18" i="1"/>
  <c r="K18" i="1"/>
  <c r="G18" i="1"/>
  <c r="F18" i="1"/>
  <c r="N18" i="1" s="1"/>
  <c r="E18" i="1"/>
  <c r="M18" i="1" s="1"/>
  <c r="D18" i="1"/>
  <c r="C18" i="1"/>
  <c r="B18" i="1"/>
  <c r="J18" i="1" s="1"/>
  <c r="O17" i="1"/>
  <c r="L17" i="1"/>
  <c r="K17" i="1"/>
  <c r="G17" i="1"/>
  <c r="F17" i="1"/>
  <c r="N17" i="1" s="1"/>
  <c r="E17" i="1"/>
  <c r="M17" i="1" s="1"/>
  <c r="D17" i="1"/>
  <c r="C17" i="1"/>
  <c r="B17" i="1"/>
  <c r="J17" i="1" s="1"/>
  <c r="O16" i="1"/>
  <c r="L16" i="1"/>
  <c r="K16" i="1"/>
  <c r="G16" i="1"/>
  <c r="F16" i="1"/>
  <c r="N16" i="1" s="1"/>
  <c r="E16" i="1"/>
  <c r="M16" i="1" s="1"/>
  <c r="D16" i="1"/>
  <c r="C16" i="1"/>
  <c r="B16" i="1"/>
  <c r="J16" i="1" s="1"/>
  <c r="O15" i="1"/>
  <c r="L15" i="1"/>
  <c r="G15" i="1"/>
  <c r="F15" i="1"/>
  <c r="N15" i="1" s="1"/>
  <c r="E15" i="1"/>
  <c r="M15" i="1" s="1"/>
  <c r="D15" i="1"/>
  <c r="C15" i="1"/>
  <c r="K15" i="1" s="1"/>
  <c r="B15" i="1"/>
  <c r="J15" i="1" s="1"/>
  <c r="L14" i="1"/>
  <c r="K14" i="1"/>
  <c r="G14" i="1"/>
  <c r="O14" i="1" s="1"/>
  <c r="F14" i="1"/>
  <c r="N14" i="1" s="1"/>
  <c r="E14" i="1"/>
  <c r="M14" i="1" s="1"/>
  <c r="D14" i="1"/>
  <c r="C14" i="1"/>
  <c r="B14" i="1"/>
  <c r="J14" i="1" s="1"/>
  <c r="O13" i="1"/>
  <c r="L13" i="1"/>
  <c r="G13" i="1"/>
  <c r="F13" i="1"/>
  <c r="N13" i="1" s="1"/>
  <c r="E13" i="1"/>
  <c r="M13" i="1" s="1"/>
  <c r="D13" i="1"/>
  <c r="C13" i="1"/>
  <c r="K13" i="1" s="1"/>
  <c r="B13" i="1"/>
  <c r="J13" i="1" s="1"/>
  <c r="L12" i="1"/>
  <c r="K12" i="1"/>
  <c r="G12" i="1"/>
  <c r="O12" i="1" s="1"/>
  <c r="F12" i="1"/>
  <c r="N12" i="1" s="1"/>
  <c r="E12" i="1"/>
  <c r="M12" i="1" s="1"/>
  <c r="D12" i="1"/>
  <c r="C12" i="1"/>
  <c r="B12" i="1"/>
  <c r="J12" i="1" s="1"/>
  <c r="O11" i="1"/>
  <c r="L11" i="1"/>
  <c r="G11" i="1"/>
  <c r="F11" i="1"/>
  <c r="N11" i="1" s="1"/>
  <c r="E11" i="1"/>
  <c r="M11" i="1" s="1"/>
  <c r="D11" i="1"/>
  <c r="C11" i="1"/>
  <c r="K11" i="1" s="1"/>
  <c r="B11" i="1"/>
  <c r="J11" i="1" s="1"/>
  <c r="L10" i="1"/>
  <c r="K10" i="1"/>
  <c r="G10" i="1"/>
  <c r="O10" i="1" s="1"/>
  <c r="F10" i="1"/>
  <c r="N10" i="1" s="1"/>
  <c r="E10" i="1"/>
  <c r="M10" i="1" s="1"/>
  <c r="D10" i="1"/>
  <c r="C10" i="1"/>
  <c r="B10" i="1"/>
  <c r="J10" i="1" s="1"/>
  <c r="O9" i="1"/>
  <c r="L9" i="1"/>
  <c r="G9" i="1"/>
  <c r="F9" i="1"/>
  <c r="N9" i="1" s="1"/>
  <c r="E9" i="1"/>
  <c r="M9" i="1" s="1"/>
  <c r="D9" i="1"/>
  <c r="C9" i="1"/>
  <c r="K9" i="1" s="1"/>
  <c r="B9" i="1"/>
  <c r="J9" i="1" s="1"/>
  <c r="L8" i="1"/>
  <c r="K8" i="1"/>
  <c r="G8" i="1"/>
  <c r="O8" i="1" s="1"/>
  <c r="F8" i="1"/>
  <c r="N8" i="1" s="1"/>
  <c r="E8" i="1"/>
  <c r="M8" i="1" s="1"/>
  <c r="D8" i="1"/>
  <c r="C8" i="1"/>
  <c r="B8" i="1"/>
  <c r="J8" i="1" s="1"/>
</calcChain>
</file>

<file path=xl/sharedStrings.xml><?xml version="1.0" encoding="utf-8"?>
<sst xmlns="http://schemas.openxmlformats.org/spreadsheetml/2006/main" count="55" uniqueCount="30">
  <si>
    <t>MONTGOMERY COUNTY GOVERNMENT</t>
  </si>
  <si>
    <t>FIRE/RESCUE BARGAINING UNIT SALARY SCHEDULE</t>
  </si>
  <si>
    <t>FISCAL YEAR 2024</t>
  </si>
  <si>
    <t>EFFECTIVE JULY 16, 2023</t>
  </si>
  <si>
    <t>EFFECTIVE JULY 14, 2024</t>
  </si>
  <si>
    <t>GWA: 3.5% INCREASE</t>
  </si>
  <si>
    <t>GRADE</t>
  </si>
  <si>
    <t>F1
FIRE FIGHTER 
RESCUER I</t>
  </si>
  <si>
    <t>F2
FIRE FIGHTER 
RESCUER II</t>
  </si>
  <si>
    <t>F3
FIRE FIGHTER 
RESCUER III</t>
  </si>
  <si>
    <t>F4
MASTER FIRE 
FIGHTER RESCUER</t>
  </si>
  <si>
    <t>B1
FIRE/RESCUE 
LIEUTENANT</t>
  </si>
  <si>
    <t>B2
FIRE/RESCUE 
CAPTAIN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</si>
  <si>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</si>
  <si>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</si>
  <si>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</si>
  <si>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</si>
  <si>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</si>
  <si>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</si>
  <si>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</si>
  <si>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</si>
  <si>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</si>
  <si>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</si>
  <si>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</si>
  <si>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</si>
  <si>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</si>
  <si>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17 YEAR 
LONGEVITY
(3.5%)</t>
  </si>
  <si>
    <t>20 YEAR 
LONGEVITY
(3.5%)</t>
  </si>
  <si>
    <t>24 YEAR 
LONGEVITY
(3.5%)</t>
  </si>
  <si>
    <t>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</si>
</sst>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6"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numFmt numFmtId="164" formatCode="&quot;$&quot;#,##0"/>
      <alignment horizontal="right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INNIJ01\AppData\Local\Microsoft\Windows\INetCache\Content.Outlook\CUD03UL9\Copy%20of%20FY24%20IAFF.xlsx" TargetMode="External"/><Relationship Id="rId1" Type="http://schemas.openxmlformats.org/officeDocument/2006/relationships/externalLinkPath" Target="/Users/TINNIJ01/AppData/Local/Microsoft/Windows/INetCache/Content.Outlook/CUD03UL9/Copy%20of%20FY24%20IA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AFF"/>
      <sheetName val="Copy of FY24 IAFF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DE111-548F-47B1-ADCC-0AD0B01813AD}" name="IAFFTable1512442" displayName="IAFFTable1512442" ref="A7:G23" totalsRowShown="0" headerRowDxfId="15">
  <tableColumns count="7">
    <tableColumn id="1" xr3:uid="{E445440E-B125-45DE-A133-D0DAA88C7758}" name="GRADE" dataDxfId="14"/>
    <tableColumn id="2" xr3:uid="{CC0938C9-2FD4-4F75-9208-163DD247DCDA}" name="F1_x000a_FIRE FIGHTER _x000a_RESCUER I" dataDxfId="13">
      <calculatedColumnFormula>[1]!IAFFTable15124[[#This Row],[F1
FIRE FIGHTER 
RESCUER I]]*1.032</calculatedColumnFormula>
    </tableColumn>
    <tableColumn id="3" xr3:uid="{34945FCE-9E28-4ADD-92B0-6AF4E0BAE5C2}" name="F2_x000a_FIRE FIGHTER _x000a_RESCUER II" dataDxfId="12">
      <calculatedColumnFormula>[1]!IAFFTable15124[[#This Row],[F2
FIRE FIGHTER 
RESCUER II]]*1.032</calculatedColumnFormula>
    </tableColumn>
    <tableColumn id="4" xr3:uid="{212BACC0-B083-411C-A635-00EFA29C7CCD}" name="F3_x000a_FIRE FIGHTER _x000a_RESCUER III" dataDxfId="11">
      <calculatedColumnFormula>[1]!IAFFTable15124[[#This Row],[F3
FIRE FIGHTER 
RESCUER III]]*1.032</calculatedColumnFormula>
    </tableColumn>
    <tableColumn id="5" xr3:uid="{F7EEE2D7-6826-4597-B1B2-F5561233F1E7}" name="F4_x000a_MASTER FIRE _x000a_FIGHTER RESCUER" dataDxfId="10">
      <calculatedColumnFormula>[1]!IAFFTable15124[[#This Row],[F4
MASTER FIRE 
FIGHTER RESCUER]]*1.032</calculatedColumnFormula>
    </tableColumn>
    <tableColumn id="6" xr3:uid="{DF329584-CE30-442E-8131-90AEC21EF25C}" name="B1_x000a_FIRE/RESCUE _x000a_LIEUTENANT" dataDxfId="9">
      <calculatedColumnFormula>[1]!IAFFTable15124[[#This Row],[B1
FIRE/RESCUE 
LIEUTENANT]]*1.032</calculatedColumnFormula>
    </tableColumn>
    <tableColumn id="7" xr3:uid="{E41B8A56-AF58-4F92-9E8A-A86CE72F5AE8}" name="B2_x000a_FIRE/RESCUE _x000a_CAPTAIN" dataDxfId="8">
      <calculatedColumnFormula>[1]!IAFFTable15124[[#This Row],[B2
FIRE/RESCUE 
CAPTAIN]]*1.032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8EACB-9A64-41DE-B485-841895D69646}" name="IAFFTable15124424" displayName="IAFFTable15124424" ref="I7:O23" totalsRowShown="0" headerRowDxfId="7">
  <tableColumns count="7">
    <tableColumn id="1" xr3:uid="{DF43D969-5F0D-4248-A555-A1C892B9CB6F}" name="GRADE" dataDxfId="6"/>
    <tableColumn id="2" xr3:uid="{B89F430C-4489-4CFB-BBB2-312BA9AFFFE7}" name="F1_x000a_FIRE FIGHTER _x000a_RESCUER I" dataDxfId="5">
      <calculatedColumnFormula>IAFFTable1512442[[#This Row],[F1
FIRE FIGHTER 
RESCUER I]]*1.035</calculatedColumnFormula>
    </tableColumn>
    <tableColumn id="3" xr3:uid="{5FC12A6B-187F-4CF4-969F-DAEBEE4B2883}" name="F2_x000a_FIRE FIGHTER _x000a_RESCUER II" dataDxfId="4">
      <calculatedColumnFormula>IAFFTable1512442[[#This Row],[F2
FIRE FIGHTER 
RESCUER II]]*1.035</calculatedColumnFormula>
    </tableColumn>
    <tableColumn id="4" xr3:uid="{DE165496-52C3-4F52-BAE2-0D72A3ECE95C}" name="F3_x000a_FIRE FIGHTER _x000a_RESCUER III" dataDxfId="3">
      <calculatedColumnFormula>IAFFTable1512442[[#This Row],[F3
FIRE FIGHTER 
RESCUER III]]*1.035</calculatedColumnFormula>
    </tableColumn>
    <tableColumn id="5" xr3:uid="{8FF2E88A-57D1-48FB-B03C-0B38F32E5EB7}" name="F4_x000a_MASTER FIRE _x000a_FIGHTER RESCUER" dataDxfId="2">
      <calculatedColumnFormula>IAFFTable1512442[[#This Row],[F4
MASTER FIRE 
FIGHTER RESCUER]]*1.035</calculatedColumnFormula>
    </tableColumn>
    <tableColumn id="6" xr3:uid="{7A313A96-4EDD-44D7-BB4D-6874D4D05E58}" name="B1_x000a_FIRE/RESCUE _x000a_LIEUTENANT" dataDxfId="1">
      <calculatedColumnFormula>IAFFTable1512442[[#This Row],[B1
FIRE/RESCUE 
LIEUTENANT]]*1.035</calculatedColumnFormula>
    </tableColumn>
    <tableColumn id="7" xr3:uid="{05F23BBE-5AFE-4D9D-AB28-E7944C1F5152}" name="B2_x000a_FIRE/RESCUE _x000a_CAPTAIN" dataDxfId="0">
      <calculatedColumnFormula>IAFFTable1512442[[#This Row],[B2
FIRE/RESCUE 
CAPTAIN]]*1.035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D1D0-C017-4E39-80DF-C0A48B69101F}">
  <sheetPr>
    <pageSetUpPr fitToPage="1"/>
  </sheetPr>
  <dimension ref="A1:O23"/>
  <sheetViews>
    <sheetView tabSelected="1" workbookViewId="0">
      <selection activeCell="G5" sqref="G5"/>
    </sheetView>
  </sheetViews>
  <sheetFormatPr defaultRowHeight="14.5" x14ac:dyDescent="0.35"/>
  <cols>
    <col min="1" max="1" width="18.1796875" customWidth="1"/>
    <col min="6" max="7" width="11.54296875" bestFit="1" customWidth="1"/>
    <col min="9" max="9" width="18.08984375" customWidth="1"/>
    <col min="14" max="15" width="11.54296875" bestFit="1" customWidth="1"/>
  </cols>
  <sheetData>
    <row r="1" spans="1:15" ht="18.5" x14ac:dyDescent="0.45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</row>
    <row r="2" spans="1:15" ht="18.5" x14ac:dyDescent="0.45">
      <c r="A2" s="1" t="s">
        <v>1</v>
      </c>
      <c r="B2" s="1"/>
      <c r="C2" s="1"/>
      <c r="D2" s="1"/>
      <c r="E2" s="1"/>
      <c r="F2" s="1"/>
      <c r="G2" s="1"/>
      <c r="H2" s="1"/>
      <c r="I2" s="1" t="s">
        <v>1</v>
      </c>
      <c r="J2" s="1"/>
      <c r="K2" s="1"/>
      <c r="L2" s="1"/>
      <c r="M2" s="1"/>
      <c r="N2" s="1"/>
      <c r="O2" s="1"/>
    </row>
    <row r="3" spans="1:15" ht="18.5" x14ac:dyDescent="0.45">
      <c r="A3" s="1" t="s">
        <v>2</v>
      </c>
      <c r="B3" s="1"/>
      <c r="C3" s="1"/>
      <c r="D3" s="1"/>
      <c r="E3" s="1"/>
      <c r="F3" s="1"/>
      <c r="G3" s="1"/>
      <c r="H3" s="1"/>
      <c r="I3" s="1" t="s">
        <v>29</v>
      </c>
      <c r="J3" s="1"/>
      <c r="K3" s="1"/>
      <c r="L3" s="1"/>
      <c r="M3" s="1"/>
      <c r="N3" s="1"/>
      <c r="O3" s="1"/>
    </row>
    <row r="4" spans="1:15" ht="18.5" x14ac:dyDescent="0.45">
      <c r="A4" s="2" t="s">
        <v>3</v>
      </c>
      <c r="B4" s="1"/>
      <c r="C4" s="1"/>
      <c r="D4" s="1"/>
      <c r="E4" s="1"/>
      <c r="F4" s="1"/>
      <c r="G4" s="1"/>
      <c r="H4" s="1"/>
      <c r="I4" s="2" t="s">
        <v>4</v>
      </c>
      <c r="J4" s="1"/>
      <c r="K4" s="1"/>
      <c r="L4" s="1"/>
      <c r="M4" s="1"/>
      <c r="N4" s="1"/>
      <c r="O4" s="1"/>
    </row>
    <row r="5" spans="1:15" ht="18.5" x14ac:dyDescent="0.45">
      <c r="A5" s="2"/>
      <c r="B5" s="1"/>
      <c r="C5" s="1"/>
      <c r="D5" s="1"/>
      <c r="E5" s="1"/>
      <c r="F5" s="1"/>
      <c r="G5" s="1"/>
      <c r="H5" s="1"/>
      <c r="I5" s="2" t="s">
        <v>5</v>
      </c>
      <c r="J5" s="1"/>
      <c r="K5" s="1"/>
      <c r="L5" s="1"/>
      <c r="M5" s="1"/>
      <c r="N5" s="1"/>
      <c r="O5" s="1"/>
    </row>
    <row r="7" spans="1:15" ht="72.5" x14ac:dyDescent="0.35">
      <c r="A7" s="3" t="s">
        <v>6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4"/>
      <c r="I7" s="3" t="s">
        <v>6</v>
      </c>
      <c r="J7" s="4" t="s">
        <v>7</v>
      </c>
      <c r="K7" s="4" t="s">
        <v>8</v>
      </c>
      <c r="L7" s="4" t="s">
        <v>9</v>
      </c>
      <c r="M7" s="4" t="s">
        <v>10</v>
      </c>
      <c r="N7" s="4" t="s">
        <v>11</v>
      </c>
      <c r="O7" s="4" t="s">
        <v>12</v>
      </c>
    </row>
    <row r="8" spans="1:15" x14ac:dyDescent="0.35">
      <c r="A8" s="5" t="s">
        <v>13</v>
      </c>
      <c r="B8" s="6">
        <f>[1]!IAFFTable15124[[#This Row],[F1
FIRE FIGHTER 
RESCUER I]]*1.032</f>
        <v>58112.952000000005</v>
      </c>
      <c r="C8" s="6">
        <f>[1]!IAFFTable15124[[#This Row],[F2
FIRE FIGHTER 
RESCUER II]]*1.032</f>
        <v>61019.063999999998</v>
      </c>
      <c r="D8" s="6">
        <f>[1]!IAFFTable15124[[#This Row],[F3
FIRE FIGHTER 
RESCUER III]]*1.032</f>
        <v>64071.72</v>
      </c>
      <c r="E8" s="6">
        <f>[1]!IAFFTable15124[[#This Row],[F4
MASTER FIRE 
FIGHTER RESCUER]]*1.032</f>
        <v>70479.407999999996</v>
      </c>
      <c r="F8" s="6">
        <f>[1]!IAFFTable15124[[#This Row],[B1
FIRE/RESCUE 
LIEUTENANT]]*1.032</f>
        <v>77533.127999999997</v>
      </c>
      <c r="G8" s="6">
        <f>[1]!IAFFTable15124[[#This Row],[B2
FIRE/RESCUE 
CAPTAIN]]*1.032</f>
        <v>87427.944000000003</v>
      </c>
      <c r="H8" s="6"/>
      <c r="I8" s="5" t="s">
        <v>13</v>
      </c>
      <c r="J8" s="6">
        <f>IAFFTable1512442[[#This Row],[F1
FIRE FIGHTER 
RESCUER I]]*1.035</f>
        <v>60146.905319999998</v>
      </c>
      <c r="K8" s="6">
        <f>IAFFTable1512442[[#This Row],[F2
FIRE FIGHTER 
RESCUER II]]*1.035</f>
        <v>63154.731239999994</v>
      </c>
      <c r="L8" s="6">
        <f>IAFFTable1512442[[#This Row],[F3
FIRE FIGHTER 
RESCUER III]]*1.035</f>
        <v>66314.230199999991</v>
      </c>
      <c r="M8" s="6">
        <f>IAFFTable1512442[[#This Row],[F4
MASTER FIRE 
FIGHTER RESCUER]]*1.035</f>
        <v>72946.187279999984</v>
      </c>
      <c r="N8" s="6">
        <f>IAFFTable1512442[[#This Row],[B1
FIRE/RESCUE 
LIEUTENANT]]*1.035</f>
        <v>80246.787479999984</v>
      </c>
      <c r="O8" s="6">
        <f>IAFFTable1512442[[#This Row],[B2
FIRE/RESCUE 
CAPTAIN]]*1.035</f>
        <v>90487.92203999999</v>
      </c>
    </row>
    <row r="9" spans="1:15" x14ac:dyDescent="0.35">
      <c r="A9" s="5" t="s">
        <v>14</v>
      </c>
      <c r="B9" s="6">
        <f>[1]!IAFFTable15124[[#This Row],[F1
FIRE FIGHTER 
RESCUER I]]*1.032</f>
        <v>60149.088000000003</v>
      </c>
      <c r="C9" s="6">
        <f>[1]!IAFFTable15124[[#This Row],[F2
FIRE FIGHTER 
RESCUER II]]*1.032</f>
        <v>63156.336000000003</v>
      </c>
      <c r="D9" s="6">
        <f>[1]!IAFFTable15124[[#This Row],[F3
FIRE FIGHTER 
RESCUER III]]*1.032</f>
        <v>66315.288</v>
      </c>
      <c r="E9" s="6">
        <f>[1]!IAFFTable15124[[#This Row],[F4
MASTER FIRE 
FIGHTER RESCUER]]*1.032</f>
        <v>72946.92</v>
      </c>
      <c r="F9" s="6">
        <f>[1]!IAFFTable15124[[#This Row],[B1
FIRE/RESCUE 
LIEUTENANT]]*1.032</f>
        <v>80247.288</v>
      </c>
      <c r="G9" s="6">
        <f>[1]!IAFFTable15124[[#This Row],[B2
FIRE/RESCUE 
CAPTAIN]]*1.032</f>
        <v>90489.888000000006</v>
      </c>
      <c r="H9" s="6"/>
      <c r="I9" s="5" t="s">
        <v>14</v>
      </c>
      <c r="J9" s="6">
        <f>IAFFTable1512442[[#This Row],[F1
FIRE FIGHTER 
RESCUER I]]*1.035</f>
        <v>62254.306080000002</v>
      </c>
      <c r="K9" s="6">
        <f>IAFFTable1512442[[#This Row],[F2
FIRE FIGHTER 
RESCUER II]]*1.035</f>
        <v>65366.807759999996</v>
      </c>
      <c r="L9" s="6">
        <f>IAFFTable1512442[[#This Row],[F3
FIRE FIGHTER 
RESCUER III]]*1.035</f>
        <v>68636.323080000002</v>
      </c>
      <c r="M9" s="6">
        <f>IAFFTable1512442[[#This Row],[F4
MASTER FIRE 
FIGHTER RESCUER]]*1.035</f>
        <v>75500.062199999986</v>
      </c>
      <c r="N9" s="6">
        <f>IAFFTable1512442[[#This Row],[B1
FIRE/RESCUE 
LIEUTENANT]]*1.035</f>
        <v>83055.943079999997</v>
      </c>
      <c r="O9" s="6">
        <f>IAFFTable1512442[[#This Row],[B2
FIRE/RESCUE 
CAPTAIN]]*1.035</f>
        <v>93657.034079999998</v>
      </c>
    </row>
    <row r="10" spans="1:15" x14ac:dyDescent="0.35">
      <c r="A10" s="5" t="s">
        <v>15</v>
      </c>
      <c r="B10" s="6">
        <f>[1]!IAFFTable15124[[#This Row],[F1
FIRE FIGHTER 
RESCUER I]]*1.032</f>
        <v>62253.336000000003</v>
      </c>
      <c r="C10" s="6">
        <f>[1]!IAFFTable15124[[#This Row],[F2
FIRE FIGHTER 
RESCUER II]]*1.032</f>
        <v>65367.912000000004</v>
      </c>
      <c r="D10" s="6">
        <f>[1]!IAFFTable15124[[#This Row],[F3
FIRE FIGHTER 
RESCUER III]]*1.032</f>
        <v>68635.224000000002</v>
      </c>
      <c r="E10" s="6">
        <f>[1]!IAFFTable15124[[#This Row],[F4
MASTER FIRE 
FIGHTER RESCUER]]*1.032</f>
        <v>75499.055999999997</v>
      </c>
      <c r="F10" s="6">
        <f>[1]!IAFFTable15124[[#This Row],[B1
FIRE/RESCUE 
LIEUTENANT]]*1.032</f>
        <v>83056.392000000007</v>
      </c>
      <c r="G10" s="6">
        <f>[1]!IAFFTable15124[[#This Row],[B2
FIRE/RESCUE 
CAPTAIN]]*1.032</f>
        <v>93656.063999999998</v>
      </c>
      <c r="H10" s="6"/>
      <c r="I10" s="5" t="s">
        <v>15</v>
      </c>
      <c r="J10" s="6">
        <f>IAFFTable1512442[[#This Row],[F1
FIRE FIGHTER 
RESCUER I]]*1.035</f>
        <v>64432.20276</v>
      </c>
      <c r="K10" s="6">
        <f>IAFFTable1512442[[#This Row],[F2
FIRE FIGHTER 
RESCUER II]]*1.035</f>
        <v>67655.788919999992</v>
      </c>
      <c r="L10" s="6">
        <f>IAFFTable1512442[[#This Row],[F3
FIRE FIGHTER 
RESCUER III]]*1.035</f>
        <v>71037.456839999999</v>
      </c>
      <c r="M10" s="6">
        <f>IAFFTable1512442[[#This Row],[F4
MASTER FIRE 
FIGHTER RESCUER]]*1.035</f>
        <v>78141.522959999988</v>
      </c>
      <c r="N10" s="6">
        <f>IAFFTable1512442[[#This Row],[B1
FIRE/RESCUE 
LIEUTENANT]]*1.035</f>
        <v>85963.365720000002</v>
      </c>
      <c r="O10" s="6">
        <f>IAFFTable1512442[[#This Row],[B2
FIRE/RESCUE 
CAPTAIN]]*1.035</f>
        <v>96934.026239999992</v>
      </c>
    </row>
    <row r="11" spans="1:15" x14ac:dyDescent="0.35">
      <c r="A11" s="5" t="s">
        <v>16</v>
      </c>
      <c r="B11" s="6">
        <f>[1]!IAFFTable15124[[#This Row],[F1
FIRE FIGHTER 
RESCUER I]]*1.032</f>
        <v>64432.92</v>
      </c>
      <c r="C11" s="6">
        <f>[1]!IAFFTable15124[[#This Row],[F2
FIRE FIGHTER 
RESCUER II]]*1.032</f>
        <v>67656.888000000006</v>
      </c>
      <c r="D11" s="6">
        <f>[1]!IAFFTable15124[[#This Row],[F3
FIRE FIGHTER 
RESCUER III]]*1.032</f>
        <v>71038.752000000008</v>
      </c>
      <c r="E11" s="6">
        <f>[1]!IAFFTable15124[[#This Row],[F4
MASTER FIRE 
FIGHTER RESCUER]]*1.032</f>
        <v>78143.040000000008</v>
      </c>
      <c r="F11" s="6">
        <f>[1]!IAFFTable15124[[#This Row],[B1
FIRE/RESCUE 
LIEUTENANT]]*1.032</f>
        <v>85962.504000000001</v>
      </c>
      <c r="G11" s="6">
        <f>[1]!IAFFTable15124[[#This Row],[B2
FIRE/RESCUE 
CAPTAIN]]*1.032</f>
        <v>96935.760000000009</v>
      </c>
      <c r="H11" s="6"/>
      <c r="I11" s="5" t="s">
        <v>16</v>
      </c>
      <c r="J11" s="6">
        <f>IAFFTable1512442[[#This Row],[F1
FIRE FIGHTER 
RESCUER I]]*1.035</f>
        <v>66688.072199999995</v>
      </c>
      <c r="K11" s="6">
        <f>IAFFTable1512442[[#This Row],[F2
FIRE FIGHTER 
RESCUER II]]*1.035</f>
        <v>70024.879079999999</v>
      </c>
      <c r="L11" s="6">
        <f>IAFFTable1512442[[#This Row],[F3
FIRE FIGHTER 
RESCUER III]]*1.035</f>
        <v>73525.108319999999</v>
      </c>
      <c r="M11" s="6">
        <f>IAFFTable1512442[[#This Row],[F4
MASTER FIRE 
FIGHTER RESCUER]]*1.035</f>
        <v>80878.046400000007</v>
      </c>
      <c r="N11" s="6">
        <f>IAFFTable1512442[[#This Row],[B1
FIRE/RESCUE 
LIEUTENANT]]*1.035</f>
        <v>88971.19163999999</v>
      </c>
      <c r="O11" s="6">
        <f>IAFFTable1512442[[#This Row],[B2
FIRE/RESCUE 
CAPTAIN]]*1.035</f>
        <v>100328.5116</v>
      </c>
    </row>
    <row r="12" spans="1:15" x14ac:dyDescent="0.35">
      <c r="A12" s="5" t="s">
        <v>17</v>
      </c>
      <c r="B12" s="6">
        <f>[1]!IAFFTable15124[[#This Row],[F1
FIRE FIGHTER 
RESCUER I]]*1.032</f>
        <v>66688.872000000003</v>
      </c>
      <c r="C12" s="6">
        <f>[1]!IAFFTable15124[[#This Row],[F2
FIRE FIGHTER 
RESCUER II]]*1.032</f>
        <v>70023.263999999996</v>
      </c>
      <c r="D12" s="6">
        <f>[1]!IAFFTable15124[[#This Row],[F3
FIRE FIGHTER 
RESCUER III]]*1.032</f>
        <v>73524.84</v>
      </c>
      <c r="E12" s="6">
        <f>[1]!IAFFTable15124[[#This Row],[F4
MASTER FIRE 
FIGHTER RESCUER]]*1.032</f>
        <v>80877.84</v>
      </c>
      <c r="F12" s="6">
        <f>[1]!IAFFTable15124[[#This Row],[B1
FIRE/RESCUE 
LIEUTENANT]]*1.032</f>
        <v>88972.847999999998</v>
      </c>
      <c r="G12" s="6">
        <f>[1]!IAFFTable15124[[#This Row],[B2
FIRE/RESCUE 
CAPTAIN]]*1.032</f>
        <v>100327.944</v>
      </c>
      <c r="H12" s="6"/>
      <c r="I12" s="5" t="s">
        <v>17</v>
      </c>
      <c r="J12" s="6">
        <f>IAFFTable1512442[[#This Row],[F1
FIRE FIGHTER 
RESCUER I]]*1.035</f>
        <v>69022.982520000005</v>
      </c>
      <c r="K12" s="6">
        <f>IAFFTable1512442[[#This Row],[F2
FIRE FIGHTER 
RESCUER II]]*1.035</f>
        <v>72474.078239999988</v>
      </c>
      <c r="L12" s="6">
        <f>IAFFTable1512442[[#This Row],[F3
FIRE FIGHTER 
RESCUER III]]*1.035</f>
        <v>76098.209399999992</v>
      </c>
      <c r="M12" s="6">
        <f>IAFFTable1512442[[#This Row],[F4
MASTER FIRE 
FIGHTER RESCUER]]*1.035</f>
        <v>83708.564399999988</v>
      </c>
      <c r="N12" s="6">
        <f>IAFFTable1512442[[#This Row],[B1
FIRE/RESCUE 
LIEUTENANT]]*1.035</f>
        <v>92086.897679999995</v>
      </c>
      <c r="O12" s="6">
        <f>IAFFTable1512442[[#This Row],[B2
FIRE/RESCUE 
CAPTAIN]]*1.035</f>
        <v>103839.42203999999</v>
      </c>
    </row>
    <row r="13" spans="1:15" x14ac:dyDescent="0.35">
      <c r="A13" s="5" t="s">
        <v>18</v>
      </c>
      <c r="B13" s="6">
        <f>[1]!IAFFTable15124[[#This Row],[F1
FIRE FIGHTER 
RESCUER I]]*1.032</f>
        <v>69023.256000000008</v>
      </c>
      <c r="C13" s="6">
        <f>[1]!IAFFTable15124[[#This Row],[F2
FIRE FIGHTER 
RESCUER II]]*1.032</f>
        <v>72475.296000000002</v>
      </c>
      <c r="D13" s="6">
        <f>[1]!IAFFTable15124[[#This Row],[F3
FIRE FIGHTER 
RESCUER III]]*1.032</f>
        <v>76100.712</v>
      </c>
      <c r="E13" s="6">
        <f>[1]!IAFFTable15124[[#This Row],[F4
MASTER FIRE 
FIGHTER RESCUER]]*1.032</f>
        <v>83708.616000000009</v>
      </c>
      <c r="F13" s="6">
        <f>[1]!IAFFTable15124[[#This Row],[B1
FIRE/RESCUE 
LIEUTENANT]]*1.032</f>
        <v>92088.456000000006</v>
      </c>
      <c r="G13" s="6">
        <f>[1]!IAFFTable15124[[#This Row],[B2
FIRE/RESCUE 
CAPTAIN]]*1.032</f>
        <v>103839.84</v>
      </c>
      <c r="H13" s="6"/>
      <c r="I13" s="5" t="s">
        <v>18</v>
      </c>
      <c r="J13" s="6">
        <f>IAFFTable1512442[[#This Row],[F1
FIRE FIGHTER 
RESCUER I]]*1.035</f>
        <v>71439.069960000008</v>
      </c>
      <c r="K13" s="6">
        <f>IAFFTable1512442[[#This Row],[F2
FIRE FIGHTER 
RESCUER II]]*1.035</f>
        <v>75011.931360000002</v>
      </c>
      <c r="L13" s="6">
        <f>IAFFTable1512442[[#This Row],[F3
FIRE FIGHTER 
RESCUER III]]*1.035</f>
        <v>78764.236919999996</v>
      </c>
      <c r="M13" s="6">
        <f>IAFFTable1512442[[#This Row],[F4
MASTER FIRE 
FIGHTER RESCUER]]*1.035</f>
        <v>86638.417560000002</v>
      </c>
      <c r="N13" s="6">
        <f>IAFFTable1512442[[#This Row],[B1
FIRE/RESCUE 
LIEUTENANT]]*1.035</f>
        <v>95311.551959999997</v>
      </c>
      <c r="O13" s="6">
        <f>IAFFTable1512442[[#This Row],[B2
FIRE/RESCUE 
CAPTAIN]]*1.035</f>
        <v>107474.23439999999</v>
      </c>
    </row>
    <row r="14" spans="1:15" x14ac:dyDescent="0.35">
      <c r="A14" s="5" t="s">
        <v>19</v>
      </c>
      <c r="B14" s="6">
        <f>[1]!IAFFTable15124[[#This Row],[F1
FIRE FIGHTER 
RESCUER I]]*1.032</f>
        <v>71440.2</v>
      </c>
      <c r="C14" s="6">
        <f>[1]!IAFFTable15124[[#This Row],[F2
FIRE FIGHTER 
RESCUER II]]*1.032</f>
        <v>75014.016000000003</v>
      </c>
      <c r="D14" s="6">
        <f>[1]!IAFFTable15124[[#This Row],[F3
FIRE FIGHTER 
RESCUER III]]*1.032</f>
        <v>78765.335999999996</v>
      </c>
      <c r="E14" s="6">
        <f>[1]!IAFFTable15124[[#This Row],[F4
MASTER FIRE 
FIGHTER RESCUER]]*1.032</f>
        <v>86639.495999999999</v>
      </c>
      <c r="F14" s="6">
        <f>[1]!IAFFTable15124[[#This Row],[B1
FIRE/RESCUE 
LIEUTENANT]]*1.032</f>
        <v>95309.328000000009</v>
      </c>
      <c r="G14" s="6">
        <f>[1]!IAFFTable15124[[#This Row],[B2
FIRE/RESCUE 
CAPTAIN]]*1.032</f>
        <v>107474.54400000001</v>
      </c>
      <c r="H14" s="6"/>
      <c r="I14" s="5" t="s">
        <v>19</v>
      </c>
      <c r="J14" s="6">
        <f>IAFFTable1512442[[#This Row],[F1
FIRE FIGHTER 
RESCUER I]]*1.035</f>
        <v>73940.606999999989</v>
      </c>
      <c r="K14" s="6">
        <f>IAFFTable1512442[[#This Row],[F2
FIRE FIGHTER 
RESCUER II]]*1.035</f>
        <v>77639.506559999994</v>
      </c>
      <c r="L14" s="6">
        <f>IAFFTable1512442[[#This Row],[F3
FIRE FIGHTER 
RESCUER III]]*1.035</f>
        <v>81522.122759999984</v>
      </c>
      <c r="M14" s="6">
        <f>IAFFTable1512442[[#This Row],[F4
MASTER FIRE 
FIGHTER RESCUER]]*1.035</f>
        <v>89671.878359999988</v>
      </c>
      <c r="N14" s="6">
        <f>IAFFTable1512442[[#This Row],[B1
FIRE/RESCUE 
LIEUTENANT]]*1.035</f>
        <v>98645.154479999997</v>
      </c>
      <c r="O14" s="6">
        <f>IAFFTable1512442[[#This Row],[B2
FIRE/RESCUE 
CAPTAIN]]*1.035</f>
        <v>111236.15304</v>
      </c>
    </row>
    <row r="15" spans="1:15" x14ac:dyDescent="0.35">
      <c r="A15" s="5" t="s">
        <v>20</v>
      </c>
      <c r="B15" s="6">
        <f>[1]!IAFFTable15124[[#This Row],[F1
FIRE FIGHTER 
RESCUER I]]*1.032</f>
        <v>73941.767999999996</v>
      </c>
      <c r="C15" s="6">
        <f>[1]!IAFFTable15124[[#This Row],[F2
FIRE FIGHTER 
RESCUER II]]*1.032</f>
        <v>77639.423999999999</v>
      </c>
      <c r="D15" s="6">
        <f>[1]!IAFFTable15124[[#This Row],[F3
FIRE FIGHTER 
RESCUER III]]*1.032</f>
        <v>81520.775999999998</v>
      </c>
      <c r="E15" s="6">
        <f>[1]!IAFFTable15124[[#This Row],[F4
MASTER FIRE 
FIGHTER RESCUER]]*1.032</f>
        <v>89670.48</v>
      </c>
      <c r="F15" s="6">
        <f>[1]!IAFFTable15124[[#This Row],[B1
FIRE/RESCUE 
LIEUTENANT]]*1.032</f>
        <v>98647.847999999998</v>
      </c>
      <c r="G15" s="6">
        <f>[1]!IAFFTable15124[[#This Row],[B2
FIRE/RESCUE 
CAPTAIN]]*1.032</f>
        <v>111237.216</v>
      </c>
      <c r="H15" s="6"/>
      <c r="I15" s="5" t="s">
        <v>20</v>
      </c>
      <c r="J15" s="6">
        <f>IAFFTable1512442[[#This Row],[F1
FIRE FIGHTER 
RESCUER I]]*1.035</f>
        <v>76529.729879999984</v>
      </c>
      <c r="K15" s="6">
        <f>IAFFTable1512442[[#This Row],[F2
FIRE FIGHTER 
RESCUER II]]*1.035</f>
        <v>80356.803839999993</v>
      </c>
      <c r="L15" s="6">
        <f>IAFFTable1512442[[#This Row],[F3
FIRE FIGHTER 
RESCUER III]]*1.035</f>
        <v>84374.003159999993</v>
      </c>
      <c r="M15" s="6">
        <f>IAFFTable1512442[[#This Row],[F4
MASTER FIRE 
FIGHTER RESCUER]]*1.035</f>
        <v>92808.946799999991</v>
      </c>
      <c r="N15" s="6">
        <f>IAFFTable1512442[[#This Row],[B1
FIRE/RESCUE 
LIEUTENANT]]*1.035</f>
        <v>102100.52267999999</v>
      </c>
      <c r="O15" s="6">
        <f>IAFFTable1512442[[#This Row],[B2
FIRE/RESCUE 
CAPTAIN]]*1.035</f>
        <v>115130.51856</v>
      </c>
    </row>
    <row r="16" spans="1:15" x14ac:dyDescent="0.35">
      <c r="A16" s="5" t="s">
        <v>21</v>
      </c>
      <c r="B16" s="6">
        <f>[1]!IAFFTable15124[[#This Row],[F1
FIRE FIGHTER 
RESCUER I]]*1.032</f>
        <v>76528.991999999998</v>
      </c>
      <c r="C16" s="6">
        <f>[1]!IAFFTable15124[[#This Row],[F2
FIRE FIGHTER 
RESCUER II]]*1.032</f>
        <v>80357.712</v>
      </c>
      <c r="D16" s="6">
        <f>[1]!IAFFTable15124[[#This Row],[F3
FIRE FIGHTER 
RESCUER III]]*1.032</f>
        <v>84374.256000000008</v>
      </c>
      <c r="E16" s="6">
        <f>[1]!IAFFTable15124[[#This Row],[F4
MASTER FIRE 
FIGHTER RESCUER]]*1.032</f>
        <v>92810.856</v>
      </c>
      <c r="F16" s="6">
        <f>[1]!IAFFTable15124[[#This Row],[B1
FIRE/RESCUE 
LIEUTENANT]]*1.032</f>
        <v>102100.92</v>
      </c>
      <c r="G16" s="6">
        <f>[1]!IAFFTable15124[[#This Row],[B2
FIRE/RESCUE 
CAPTAIN]]*1.032</f>
        <v>115131.984</v>
      </c>
      <c r="H16" s="6"/>
      <c r="I16" s="5" t="s">
        <v>21</v>
      </c>
      <c r="J16" s="6">
        <f>IAFFTable1512442[[#This Row],[F1
FIRE FIGHTER 
RESCUER I]]*1.035</f>
        <v>79207.50671999999</v>
      </c>
      <c r="K16" s="6">
        <f>IAFFTable1512442[[#This Row],[F2
FIRE FIGHTER 
RESCUER II]]*1.035</f>
        <v>83170.231919999991</v>
      </c>
      <c r="L16" s="6">
        <f>IAFFTable1512442[[#This Row],[F3
FIRE FIGHTER 
RESCUER III]]*1.035</f>
        <v>87327.354959999997</v>
      </c>
      <c r="M16" s="6">
        <f>IAFFTable1512442[[#This Row],[F4
MASTER FIRE 
FIGHTER RESCUER]]*1.035</f>
        <v>96059.235959999991</v>
      </c>
      <c r="N16" s="6">
        <f>IAFFTable1512442[[#This Row],[B1
FIRE/RESCUE 
LIEUTENANT]]*1.035</f>
        <v>105674.45219999999</v>
      </c>
      <c r="O16" s="6">
        <f>IAFFTable1512442[[#This Row],[B2
FIRE/RESCUE 
CAPTAIN]]*1.035</f>
        <v>119161.60343999999</v>
      </c>
    </row>
    <row r="17" spans="1:15" x14ac:dyDescent="0.35">
      <c r="A17" s="5" t="s">
        <v>22</v>
      </c>
      <c r="B17" s="6">
        <f>[1]!IAFFTable15124[[#This Row],[F1
FIRE FIGHTER 
RESCUER I]]*1.032</f>
        <v>79208.063999999998</v>
      </c>
      <c r="C17" s="6">
        <f>[1]!IAFFTable15124[[#This Row],[F2
FIRE FIGHTER 
RESCUER II]]*1.032</f>
        <v>83169.911999999997</v>
      </c>
      <c r="D17" s="6">
        <f>[1]!IAFFTable15124[[#This Row],[F3
FIRE FIGHTER 
RESCUER III]]*1.032</f>
        <v>87327.84</v>
      </c>
      <c r="E17" s="6">
        <f>[1]!IAFFTable15124[[#This Row],[F4
MASTER FIRE 
FIGHTER RESCUER]]*1.032</f>
        <v>96059.592000000004</v>
      </c>
      <c r="F17" s="6">
        <f>[1]!IAFFTable15124[[#This Row],[B1
FIRE/RESCUE 
LIEUTENANT]]*1.032</f>
        <v>105675.768</v>
      </c>
      <c r="G17" s="6">
        <f>[1]!IAFFTable15124[[#This Row],[B2
FIRE/RESCUE 
CAPTAIN]]*1.032</f>
        <v>119159.88</v>
      </c>
      <c r="H17" s="6"/>
      <c r="I17" s="5" t="s">
        <v>22</v>
      </c>
      <c r="J17" s="6">
        <f>IAFFTable1512442[[#This Row],[F1
FIRE FIGHTER 
RESCUER I]]*1.035</f>
        <v>81980.346239999999</v>
      </c>
      <c r="K17" s="6">
        <f>IAFFTable1512442[[#This Row],[F2
FIRE FIGHTER 
RESCUER II]]*1.035</f>
        <v>86080.858919999984</v>
      </c>
      <c r="L17" s="6">
        <f>IAFFTable1512442[[#This Row],[F3
FIRE FIGHTER 
RESCUER III]]*1.035</f>
        <v>90384.314399999988</v>
      </c>
      <c r="M17" s="6">
        <f>IAFFTable1512442[[#This Row],[F4
MASTER FIRE 
FIGHTER RESCUER]]*1.035</f>
        <v>99421.677719999992</v>
      </c>
      <c r="N17" s="6">
        <f>IAFFTable1512442[[#This Row],[B1
FIRE/RESCUE 
LIEUTENANT]]*1.035</f>
        <v>109374.41987999999</v>
      </c>
      <c r="O17" s="6">
        <f>IAFFTable1512442[[#This Row],[B2
FIRE/RESCUE 
CAPTAIN]]*1.035</f>
        <v>123330.4758</v>
      </c>
    </row>
    <row r="18" spans="1:15" x14ac:dyDescent="0.35">
      <c r="A18" s="5" t="s">
        <v>23</v>
      </c>
      <c r="B18" s="6">
        <f>[1]!IAFFTable15124[[#This Row],[F1
FIRE FIGHTER 
RESCUER I]]*1.032</f>
        <v>81981.047999999995</v>
      </c>
      <c r="C18" s="6">
        <f>[1]!IAFFTable15124[[#This Row],[F2
FIRE FIGHTER 
RESCUER II]]*1.032</f>
        <v>86079.12</v>
      </c>
      <c r="D18" s="6">
        <f>[1]!IAFFTable15124[[#This Row],[F3
FIRE FIGHTER 
RESCUER III]]*1.032</f>
        <v>90385.656000000003</v>
      </c>
      <c r="E18" s="6">
        <f>[1]!IAFFTable15124[[#This Row],[F4
MASTER FIRE 
FIGHTER RESCUER]]*1.032</f>
        <v>99419.784</v>
      </c>
      <c r="F18" s="6">
        <f>[1]!IAFFTable15124[[#This Row],[B1
FIRE/RESCUE 
LIEUTENANT]]*1.032</f>
        <v>109375.488</v>
      </c>
      <c r="G18" s="6">
        <f>[1]!IAFFTable15124[[#This Row],[B2
FIRE/RESCUE 
CAPTAIN]]*1.032</f>
        <v>123332.25600000001</v>
      </c>
      <c r="H18" s="6"/>
      <c r="I18" s="5" t="s">
        <v>23</v>
      </c>
      <c r="J18" s="6">
        <f>IAFFTable1512442[[#This Row],[F1
FIRE FIGHTER 
RESCUER I]]*1.035</f>
        <v>84850.384679999988</v>
      </c>
      <c r="K18" s="6">
        <f>IAFFTable1512442[[#This Row],[F2
FIRE FIGHTER 
RESCUER II]]*1.035</f>
        <v>89091.889199999991</v>
      </c>
      <c r="L18" s="6">
        <f>IAFFTable1512442[[#This Row],[F3
FIRE FIGHTER 
RESCUER III]]*1.035</f>
        <v>93549.153959999996</v>
      </c>
      <c r="M18" s="6">
        <f>IAFFTable1512442[[#This Row],[F4
MASTER FIRE 
FIGHTER RESCUER]]*1.035</f>
        <v>102899.47644</v>
      </c>
      <c r="N18" s="6">
        <f>IAFFTable1512442[[#This Row],[B1
FIRE/RESCUE 
LIEUTENANT]]*1.035</f>
        <v>113203.63007999999</v>
      </c>
      <c r="O18" s="6">
        <f>IAFFTable1512442[[#This Row],[B2
FIRE/RESCUE 
CAPTAIN]]*1.035</f>
        <v>127648.88496</v>
      </c>
    </row>
    <row r="19" spans="1:15" x14ac:dyDescent="0.35">
      <c r="A19" s="5" t="s">
        <v>24</v>
      </c>
      <c r="B19" s="6">
        <f>[1]!IAFFTable15124[[#This Row],[F1
FIRE FIGHTER 
RESCUER I]]*1.032</f>
        <v>84850.008000000002</v>
      </c>
      <c r="C19" s="6">
        <f>[1]!IAFFTable15124[[#This Row],[F2
FIRE FIGHTER 
RESCUER II]]*1.032</f>
        <v>89092.56</v>
      </c>
      <c r="D19" s="6">
        <f>[1]!IAFFTable15124[[#This Row],[F3
FIRE FIGHTER 
RESCUER III]]*1.032</f>
        <v>93550.8</v>
      </c>
      <c r="E19" s="6">
        <f>[1]!IAFFTable15124[[#This Row],[F4
MASTER FIRE 
FIGHTER RESCUER]]*1.032</f>
        <v>102901.75200000001</v>
      </c>
      <c r="F19" s="6">
        <f>[1]!IAFFTable15124[[#This Row],[B1
FIRE/RESCUE 
LIEUTENANT]]*1.032</f>
        <v>113204.208</v>
      </c>
      <c r="G19" s="6">
        <f>[1]!IAFFTable15124[[#This Row],[B2
FIRE/RESCUE 
CAPTAIN]]*1.032</f>
        <v>127649.11200000001</v>
      </c>
      <c r="H19" s="6"/>
      <c r="I19" s="5" t="s">
        <v>24</v>
      </c>
      <c r="J19" s="6">
        <f>IAFFTable1512442[[#This Row],[F1
FIRE FIGHTER 
RESCUER I]]*1.035</f>
        <v>87819.758279999995</v>
      </c>
      <c r="K19" s="6">
        <f>IAFFTable1512442[[#This Row],[F2
FIRE FIGHTER 
RESCUER II]]*1.035</f>
        <v>92210.799599999984</v>
      </c>
      <c r="L19" s="6">
        <f>IAFFTable1512442[[#This Row],[F3
FIRE FIGHTER 
RESCUER III]]*1.035</f>
        <v>96825.077999999994</v>
      </c>
      <c r="M19" s="6">
        <f>IAFFTable1512442[[#This Row],[F4
MASTER FIRE 
FIGHTER RESCUER]]*1.035</f>
        <v>106503.31332</v>
      </c>
      <c r="N19" s="6">
        <f>IAFFTable1512442[[#This Row],[B1
FIRE/RESCUE 
LIEUTENANT]]*1.035</f>
        <v>117166.35527999999</v>
      </c>
      <c r="O19" s="6">
        <f>IAFFTable1512442[[#This Row],[B2
FIRE/RESCUE 
CAPTAIN]]*1.035</f>
        <v>132116.83092000001</v>
      </c>
    </row>
    <row r="20" spans="1:15" x14ac:dyDescent="0.35">
      <c r="A20" s="5" t="s">
        <v>25</v>
      </c>
      <c r="B20" s="6">
        <f>[1]!IAFFTable15124[[#This Row],[F1
FIRE FIGHTER 
RESCUER I]]*1.032</f>
        <v>87820.104000000007</v>
      </c>
      <c r="C20" s="6">
        <f>[1]!IAFFTable15124[[#This Row],[F2
FIRE FIGHTER 
RESCUER II]]*1.032</f>
        <v>92213.328000000009</v>
      </c>
      <c r="D20" s="6">
        <f>[1]!IAFFTable15124[[#This Row],[F3
FIRE FIGHTER 
RESCUER III]]*1.032</f>
        <v>96826.368000000002</v>
      </c>
      <c r="E20" s="6">
        <f>[1]!IAFFTable15124[[#This Row],[F4
MASTER FIRE 
FIGHTER RESCUER]]*1.032</f>
        <v>106504.46400000001</v>
      </c>
      <c r="F20" s="6">
        <f>[1]!IAFFTable15124[[#This Row],[B1
FIRE/RESCUE 
LIEUTENANT]]*1.032</f>
        <v>117165.024</v>
      </c>
      <c r="G20" s="6">
        <f>[1]!IAFFTable15124[[#This Row],[B2
FIRE/RESCUE 
CAPTAIN]]*1.032</f>
        <v>132118.704</v>
      </c>
      <c r="H20" s="6"/>
      <c r="I20" s="5" t="s">
        <v>25</v>
      </c>
      <c r="J20" s="6">
        <f>IAFFTable1512442[[#This Row],[F1
FIRE FIGHTER 
RESCUER I]]*1.035</f>
        <v>90893.807639999999</v>
      </c>
      <c r="K20" s="6">
        <f>IAFFTable1512442[[#This Row],[F2
FIRE FIGHTER 
RESCUER II]]*1.035</f>
        <v>95440.794479999997</v>
      </c>
      <c r="L20" s="6">
        <f>IAFFTable1512442[[#This Row],[F3
FIRE FIGHTER 
RESCUER III]]*1.035</f>
        <v>100215.29088</v>
      </c>
      <c r="M20" s="6">
        <f>IAFFTable1512442[[#This Row],[F4
MASTER FIRE 
FIGHTER RESCUER]]*1.035</f>
        <v>110232.12024</v>
      </c>
      <c r="N20" s="6">
        <f>IAFFTable1512442[[#This Row],[B1
FIRE/RESCUE 
LIEUTENANT]]*1.035</f>
        <v>121265.79983999999</v>
      </c>
      <c r="O20" s="6">
        <f>IAFFTable1512442[[#This Row],[B2
FIRE/RESCUE 
CAPTAIN]]*1.035</f>
        <v>136742.85863999999</v>
      </c>
    </row>
    <row r="21" spans="1:15" ht="58" x14ac:dyDescent="0.35">
      <c r="A21" s="7" t="s">
        <v>26</v>
      </c>
      <c r="B21" s="6">
        <f>[1]!IAFFTable15124[[#This Row],[F1
FIRE FIGHTER 
RESCUER I]]*1.032</f>
        <v>90894.432000000001</v>
      </c>
      <c r="C21" s="6">
        <f>[1]!IAFFTable15124[[#This Row],[F2
FIRE FIGHTER 
RESCUER II]]*1.032</f>
        <v>95441.423999999999</v>
      </c>
      <c r="D21" s="6">
        <f>[1]!IAFFTable15124[[#This Row],[F3
FIRE FIGHTER 
RESCUER III]]*1.032</f>
        <v>100215.45600000001</v>
      </c>
      <c r="E21" s="6">
        <f>[1]!IAFFTable15124[[#This Row],[F4
MASTER FIRE 
FIGHTER RESCUER]]*1.032</f>
        <v>110232.04800000001</v>
      </c>
      <c r="F21" s="6">
        <f>[1]!IAFFTable15124[[#This Row],[B1
FIRE/RESCUE 
LIEUTENANT]]*1.032</f>
        <v>121266.19200000001</v>
      </c>
      <c r="G21" s="6">
        <f>[1]!IAFFTable15124[[#This Row],[B2
FIRE/RESCUE 
CAPTAIN]]*1.032</f>
        <v>136742.06400000001</v>
      </c>
      <c r="H21" s="6"/>
      <c r="I21" s="7" t="s">
        <v>26</v>
      </c>
      <c r="J21" s="6">
        <f>IAFFTable1512442[[#This Row],[F1
FIRE FIGHTER 
RESCUER I]]*1.035</f>
        <v>94075.737119999991</v>
      </c>
      <c r="K21" s="6">
        <f>IAFFTable1512442[[#This Row],[F2
FIRE FIGHTER 
RESCUER II]]*1.035</f>
        <v>98781.873839999986</v>
      </c>
      <c r="L21" s="6">
        <f>IAFFTable1512442[[#This Row],[F3
FIRE FIGHTER 
RESCUER III]]*1.035</f>
        <v>103722.99696</v>
      </c>
      <c r="M21" s="6">
        <f>IAFFTable1512442[[#This Row],[F4
MASTER FIRE 
FIGHTER RESCUER]]*1.035</f>
        <v>114090.16968000001</v>
      </c>
      <c r="N21" s="6">
        <f>IAFFTable1512442[[#This Row],[B1
FIRE/RESCUE 
LIEUTENANT]]*1.035</f>
        <v>125510.50872</v>
      </c>
      <c r="O21" s="6">
        <f>IAFFTable1512442[[#This Row],[B2
FIRE/RESCUE 
CAPTAIN]]*1.035</f>
        <v>141528.03624000002</v>
      </c>
    </row>
    <row r="22" spans="1:15" ht="58" x14ac:dyDescent="0.35">
      <c r="A22" s="7" t="s">
        <v>27</v>
      </c>
      <c r="B22" s="6">
        <f>[1]!IAFFTable15124[[#This Row],[F1
FIRE FIGHTER 
RESCUER I]]*1.032</f>
        <v>94075.055999999997</v>
      </c>
      <c r="C22" s="6">
        <f>[1]!IAFFTable15124[[#This Row],[F2
FIRE FIGHTER 
RESCUER II]]*1.032</f>
        <v>98782.008000000002</v>
      </c>
      <c r="D22" s="6">
        <f>[1]!IAFFTable15124[[#This Row],[F3
FIRE FIGHTER 
RESCUER III]]*1.032</f>
        <v>103722.19200000001</v>
      </c>
      <c r="E22" s="6">
        <f>[1]!IAFFTable15124[[#This Row],[F4
MASTER FIRE 
FIGHTER RESCUER]]*1.032</f>
        <v>114089.664</v>
      </c>
      <c r="F22" s="6">
        <f>[1]!IAFFTable15124[[#This Row],[B1
FIRE/RESCUE 
LIEUTENANT]]*1.032</f>
        <v>125510.808</v>
      </c>
      <c r="G22" s="6">
        <f>[1]!IAFFTable15124[[#This Row],[B2
FIRE/RESCUE 
CAPTAIN]]*1.032</f>
        <v>141528.48000000001</v>
      </c>
      <c r="H22" s="6"/>
      <c r="I22" s="7" t="s">
        <v>27</v>
      </c>
      <c r="J22" s="6">
        <f>IAFFTable1512442[[#This Row],[F1
FIRE FIGHTER 
RESCUER I]]*1.035</f>
        <v>97367.682959999991</v>
      </c>
      <c r="K22" s="6">
        <f>IAFFTable1512442[[#This Row],[F2
FIRE FIGHTER 
RESCUER II]]*1.035</f>
        <v>102239.37827999999</v>
      </c>
      <c r="L22" s="6">
        <f>IAFFTable1512442[[#This Row],[F3
FIRE FIGHTER 
RESCUER III]]*1.035</f>
        <v>107352.46872</v>
      </c>
      <c r="M22" s="6">
        <f>IAFFTable1512442[[#This Row],[F4
MASTER FIRE 
FIGHTER RESCUER]]*1.035</f>
        <v>118082.80223999999</v>
      </c>
      <c r="N22" s="6">
        <f>IAFFTable1512442[[#This Row],[B1
FIRE/RESCUE 
LIEUTENANT]]*1.035</f>
        <v>129903.68627999999</v>
      </c>
      <c r="O22" s="6">
        <f>IAFFTable1512442[[#This Row],[B2
FIRE/RESCUE 
CAPTAIN]]*1.035</f>
        <v>146481.9768</v>
      </c>
    </row>
    <row r="23" spans="1:15" ht="43.5" x14ac:dyDescent="0.35">
      <c r="A23" s="7" t="s">
        <v>28</v>
      </c>
      <c r="B23" s="6">
        <f>[1]!IAFFTable15124[[#This Row],[F1
FIRE FIGHTER 
RESCUER I]]*1.032</f>
        <v>97368.168000000005</v>
      </c>
      <c r="C23" s="6">
        <f>[1]!IAFFTable15124[[#This Row],[F2
FIRE FIGHTER 
RESCUER II]]*1.032</f>
        <v>102239.208</v>
      </c>
      <c r="D23" s="6">
        <f>[1]!IAFFTable15124[[#This Row],[F3
FIRE FIGHTER 
RESCUER III]]*1.032</f>
        <v>107352.768</v>
      </c>
      <c r="E23" s="6">
        <f>[1]!IAFFTable15124[[#This Row],[F4
MASTER FIRE 
FIGHTER RESCUER]]*1.032</f>
        <v>118083.504</v>
      </c>
      <c r="F23" s="6">
        <f>[1]!IAFFTable15124[[#This Row],[B1
FIRE/RESCUE 
LIEUTENANT]]*1.032</f>
        <v>129903</v>
      </c>
      <c r="G23" s="6">
        <f>[1]!IAFFTable15124[[#This Row],[B2
FIRE/RESCUE 
CAPTAIN]]*1.032</f>
        <v>146482.08000000002</v>
      </c>
      <c r="H23" s="6"/>
      <c r="I23" s="7" t="s">
        <v>28</v>
      </c>
      <c r="J23" s="6">
        <f>IAFFTable1512442[[#This Row],[F1
FIRE FIGHTER 
RESCUER I]]*1.035</f>
        <v>100776.05387999999</v>
      </c>
      <c r="K23" s="6">
        <f>IAFFTable1512442[[#This Row],[F2
FIRE FIGHTER 
RESCUER II]]*1.035</f>
        <v>105817.58027999999</v>
      </c>
      <c r="L23" s="6">
        <f>IAFFTable1512442[[#This Row],[F3
FIRE FIGHTER 
RESCUER III]]*1.035</f>
        <v>111110.11487999999</v>
      </c>
      <c r="M23" s="6">
        <f>IAFFTable1512442[[#This Row],[F4
MASTER FIRE 
FIGHTER RESCUER]]*1.035</f>
        <v>122216.42663999999</v>
      </c>
      <c r="N23" s="6">
        <f>IAFFTable1512442[[#This Row],[B1
FIRE/RESCUE 
LIEUTENANT]]*1.035</f>
        <v>134449.60499999998</v>
      </c>
      <c r="O23" s="6">
        <f>IAFFTable1512442[[#This Row],[B2
FIRE/RESCUE 
CAPTAIN]]*1.035</f>
        <v>151608.9528</v>
      </c>
    </row>
  </sheetData>
  <pageMargins left="0.7" right="0.7" top="0.75" bottom="0.75" header="0.3" footer="0.3"/>
  <pageSetup scale="75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IAFF FY25</vt:lpstr>
    </vt:vector>
  </TitlesOfParts>
  <Company>Montgomery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Tinnick, James D.</dc:creator>
  <cp:lastModifiedBy>Tinnick, James D.</cp:lastModifiedBy>
  <dcterms:created xsi:type="dcterms:W3CDTF">2024-03-25T17:42:29Z</dcterms:created>
  <dcterms:modified xsi:type="dcterms:W3CDTF">2024-04-02T16:54:57Z</dcterms:modified>
</cp:coreProperties>
</file>